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4565" windowHeight="11550" activeTab="0"/>
  </bookViews>
  <sheets>
    <sheet name="калькулятор расчета " sheetId="1" r:id="rId1"/>
  </sheets>
  <definedNames>
    <definedName name="_xlnm.Print_Area" localSheetId="0">'калькулятор расчета '!$A$1:$G$37</definedName>
  </definedNames>
  <calcPr fullCalcOnLoad="1"/>
</workbook>
</file>

<file path=xl/sharedStrings.xml><?xml version="1.0" encoding="utf-8"?>
<sst xmlns="http://schemas.openxmlformats.org/spreadsheetml/2006/main" count="35" uniqueCount="33">
  <si>
    <t>Feet</t>
  </si>
  <si>
    <t>Calculate Cables To Order</t>
  </si>
  <si>
    <t>Qty</t>
  </si>
  <si>
    <t>Meters</t>
  </si>
  <si>
    <t>100 Ft (~30 m) Cables: SC-100</t>
  </si>
  <si>
    <t>50 Ft (~15 m) Cables: SC-50</t>
  </si>
  <si>
    <t>25 Ft (~7.5 m) Cables: SC-25</t>
  </si>
  <si>
    <t>10 Ft (~3 m) Cables: SC-10</t>
  </si>
  <si>
    <t>ft/m conversion factor:</t>
  </si>
  <si>
    <t>Подбор длины сенсорного кабеля датчиков протечки</t>
  </si>
  <si>
    <t>размеры помещения</t>
  </si>
  <si>
    <t>метры</t>
  </si>
  <si>
    <t>ширина</t>
  </si>
  <si>
    <t>длина</t>
  </si>
  <si>
    <t>площадь (квадратных метров)</t>
  </si>
  <si>
    <t>укладка кабеля</t>
  </si>
  <si>
    <t>расстояние от стены</t>
  </si>
  <si>
    <t>расстояние между витками "змейки"</t>
  </si>
  <si>
    <t>расстояние от стены до преполагаемого места прокладки кабеля в метрах</t>
  </si>
  <si>
    <t>внутреннее расстояние между витками змейки при укладке змейкой. Если укладка по периметру, поставьте "0"</t>
  </si>
  <si>
    <t>необходимая длина для укладки по периметру</t>
  </si>
  <si>
    <t>длина под укладку в виде "змейки"</t>
  </si>
  <si>
    <t>общая необходимая длина сенсорного кабеля</t>
  </si>
  <si>
    <t>расчет количества клипс для крепления</t>
  </si>
  <si>
    <t>расстояние между клипсами</t>
  </si>
  <si>
    <t>рекомендованное от 0,5 до 1 метра</t>
  </si>
  <si>
    <t>общее количество клипс, требуемое для монтажа</t>
  </si>
  <si>
    <t>количество упаковок (в упаковке 100 штук)</t>
  </si>
  <si>
    <t>Подробнее - http://www.protechki.ru</t>
  </si>
  <si>
    <t>Внимание!</t>
  </si>
  <si>
    <t>1. Вероятная возможность ошибки при расчете составляет порядка 10%.</t>
  </si>
  <si>
    <t>Точная длина зависит от плана укладки сенсорного кабеля</t>
  </si>
  <si>
    <t>2. Приведенный расчет представляет примерную длину сенсорного кабеля к заказу</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</si>
</sst>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ddd\,\ mmmm\ dd\,\ yyyy"/>
    <numFmt numFmtId="173" formatCode="[$-409]h:mm:ss\ AM/PM"/>
    <numFmt numFmtId="174" formatCode="&quot;Yes&quot;;&quot;Yes&quot;;&quot;No&quot;"/>
    <numFmt numFmtId="175" formatCode="&quot;True&quot;;&quot;True&quot;;&quot;False&quot;"/>
    <numFmt numFmtId="176" formatCode="&quot;On&quot;;&quot;On&quot;;&quot;Off&quot;"/>
    <numFmt numFmtId="177" formatCode="[$€-2]\ #,##0.00_);[Red]\([$€-2]\ #,##0.00\)"/>
    <numFmt numFmtId="178" formatCode="#,##0;[Red]#,##0"/>
    <numFmt numFmtId="179" formatCode="#,##0;[Black]#,##0"/>
    <numFmt numFmtId="180" formatCode="#,###\1;[Black]#,###\1"/>
    <numFmt numFmtId="181" formatCode="#,###\-\1;[Black]#,###\-\1"/>
    <numFmt numFmtId="182" formatCode="#,###\-\1;[Black]##,##0"/>
    <numFmt numFmtId="183" formatCode="##,##0;[Black]#,###\-\1"/>
    <numFmt numFmtId="184" formatCode="##,##0;[Black]##,##0"/>
    <numFmt numFmtId="185" formatCode="0_);[Red]\(0\)"/>
    <numFmt numFmtId="186" formatCode="#,##0.0_);[Red]\(#,##0.0\)"/>
  </numFmts>
  <fonts count="48">
    <font>
      <sz val="10"/>
      <name val="Arial"/>
      <family val="0"/>
    </font>
    <font>
      <sz val="8"/>
      <name val="Arial"/>
      <family val="2"/>
    </font>
    <font>
      <sz val="7"/>
      <name val="Arial"/>
      <family val="2"/>
    </font>
    <font>
      <sz val="10"/>
      <color indexed="13"/>
      <name val="Arial"/>
      <family val="2"/>
    </font>
    <font>
      <b/>
      <sz val="12"/>
      <color indexed="13"/>
      <name val="Arial"/>
      <family val="2"/>
    </font>
    <font>
      <u val="single"/>
      <sz val="10"/>
      <color indexed="12"/>
      <name val="Arial"/>
      <family val="2"/>
    </font>
    <font>
      <u val="single"/>
      <sz val="10"/>
      <color indexed="36"/>
      <name val="Arial"/>
      <family val="2"/>
    </font>
    <font>
      <b/>
      <sz val="11"/>
      <name val="Arial"/>
      <family val="2"/>
    </font>
    <font>
      <sz val="11"/>
      <name val="Arial"/>
      <family val="2"/>
    </font>
    <font>
      <b/>
      <sz val="10"/>
      <name val="Arial"/>
      <family val="2"/>
    </font>
    <font>
      <sz val="10"/>
      <color indexed="9"/>
      <name val="Arial"/>
      <family val="2"/>
    </font>
    <font>
      <b/>
      <sz val="12"/>
      <name val="Arial"/>
      <family val="2"/>
    </font>
    <font>
      <i/>
      <sz val="11"/>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3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8">
    <xf numFmtId="0" fontId="0" fillId="0" borderId="0" xfId="0" applyAlignment="1">
      <alignment/>
    </xf>
    <xf numFmtId="0" fontId="0" fillId="33" borderId="0" xfId="0" applyFill="1" applyAlignment="1">
      <alignment/>
    </xf>
    <xf numFmtId="0" fontId="4" fillId="33" borderId="0" xfId="0" applyFont="1" applyFill="1" applyAlignment="1">
      <alignment/>
    </xf>
    <xf numFmtId="0" fontId="3" fillId="33" borderId="0" xfId="0" applyFont="1" applyFill="1" applyAlignment="1">
      <alignment/>
    </xf>
    <xf numFmtId="0" fontId="0" fillId="33" borderId="0" xfId="0" applyFill="1" applyAlignment="1" applyProtection="1">
      <alignment/>
      <protection hidden="1"/>
    </xf>
    <xf numFmtId="0" fontId="2" fillId="33" borderId="0" xfId="0" applyFont="1" applyFill="1" applyAlignment="1">
      <alignment/>
    </xf>
    <xf numFmtId="0" fontId="10" fillId="33" borderId="0" xfId="0" applyFont="1" applyFill="1" applyAlignment="1" applyProtection="1">
      <alignment/>
      <protection/>
    </xf>
    <xf numFmtId="0" fontId="1" fillId="33" borderId="0" xfId="0" applyFont="1" applyFill="1" applyAlignment="1">
      <alignment/>
    </xf>
    <xf numFmtId="0" fontId="10" fillId="33" borderId="0" xfId="0" applyFont="1" applyFill="1" applyAlignment="1">
      <alignment horizontal="right"/>
    </xf>
    <xf numFmtId="0" fontId="10" fillId="33" borderId="0" xfId="0" applyFont="1" applyFill="1" applyAlignment="1">
      <alignment/>
    </xf>
    <xf numFmtId="0" fontId="13" fillId="33" borderId="0" xfId="0" applyFont="1" applyFill="1" applyAlignment="1">
      <alignment/>
    </xf>
    <xf numFmtId="0" fontId="7" fillId="0" borderId="10" xfId="0" applyFont="1" applyFill="1" applyBorder="1" applyAlignment="1">
      <alignment/>
    </xf>
    <xf numFmtId="0" fontId="7" fillId="0" borderId="11" xfId="0" applyFont="1" applyFill="1" applyBorder="1" applyAlignment="1">
      <alignment horizontal="center"/>
    </xf>
    <xf numFmtId="0" fontId="0" fillId="0" borderId="12" xfId="0" applyFill="1" applyBorder="1" applyAlignment="1">
      <alignment/>
    </xf>
    <xf numFmtId="0" fontId="0" fillId="0" borderId="13" xfId="0" applyFill="1" applyBorder="1" applyAlignment="1">
      <alignment/>
    </xf>
    <xf numFmtId="0" fontId="0" fillId="0" borderId="14" xfId="0" applyFill="1" applyBorder="1" applyAlignment="1">
      <alignment/>
    </xf>
    <xf numFmtId="0" fontId="8" fillId="0" borderId="15" xfId="0" applyFont="1" applyFill="1" applyBorder="1" applyAlignment="1">
      <alignment/>
    </xf>
    <xf numFmtId="38" fontId="8" fillId="0" borderId="16" xfId="0" applyNumberFormat="1" applyFont="1" applyFill="1" applyBorder="1" applyAlignment="1" applyProtection="1">
      <alignment/>
      <protection locked="0"/>
    </xf>
    <xf numFmtId="186" fontId="8" fillId="0" borderId="16" xfId="0" applyNumberFormat="1" applyFont="1" applyFill="1" applyBorder="1" applyAlignment="1" applyProtection="1">
      <alignment/>
      <protection locked="0"/>
    </xf>
    <xf numFmtId="0" fontId="0" fillId="0" borderId="17" xfId="0" applyFill="1" applyBorder="1" applyAlignment="1">
      <alignment/>
    </xf>
    <xf numFmtId="0" fontId="0" fillId="0" borderId="18" xfId="0" applyFill="1" applyBorder="1" applyAlignment="1">
      <alignment/>
    </xf>
    <xf numFmtId="0" fontId="0" fillId="0" borderId="19" xfId="0" applyFill="1" applyBorder="1" applyAlignment="1">
      <alignment/>
    </xf>
    <xf numFmtId="0" fontId="12" fillId="0" borderId="15" xfId="0" applyFont="1" applyFill="1" applyBorder="1" applyAlignment="1">
      <alignment horizontal="right"/>
    </xf>
    <xf numFmtId="38" fontId="12" fillId="0" borderId="16" xfId="0" applyNumberFormat="1" applyFont="1" applyFill="1" applyBorder="1" applyAlignment="1" applyProtection="1">
      <alignment/>
      <protection/>
    </xf>
    <xf numFmtId="186" fontId="12" fillId="0" borderId="16" xfId="0" applyNumberFormat="1" applyFont="1" applyFill="1" applyBorder="1" applyAlignment="1" applyProtection="1">
      <alignment/>
      <protection/>
    </xf>
    <xf numFmtId="0" fontId="8" fillId="0" borderId="16" xfId="0" applyFont="1" applyFill="1" applyBorder="1" applyAlignment="1">
      <alignment/>
    </xf>
    <xf numFmtId="186" fontId="8" fillId="0" borderId="16" xfId="0" applyNumberFormat="1" applyFont="1" applyFill="1" applyBorder="1" applyAlignment="1">
      <alignment/>
    </xf>
    <xf numFmtId="0" fontId="7" fillId="0" borderId="15" xfId="0" applyFont="1" applyFill="1" applyBorder="1" applyAlignment="1">
      <alignment/>
    </xf>
    <xf numFmtId="0" fontId="1" fillId="0" borderId="17" xfId="0" applyFont="1" applyFill="1" applyBorder="1" applyAlignment="1">
      <alignment/>
    </xf>
    <xf numFmtId="0" fontId="1" fillId="0" borderId="18" xfId="0" applyFont="1" applyFill="1" applyBorder="1" applyAlignment="1">
      <alignment/>
    </xf>
    <xf numFmtId="0" fontId="1" fillId="0" borderId="19" xfId="0" applyFont="1" applyFill="1" applyBorder="1" applyAlignment="1">
      <alignment/>
    </xf>
    <xf numFmtId="0" fontId="1" fillId="0" borderId="17" xfId="0" applyFont="1" applyFill="1" applyBorder="1" applyAlignment="1">
      <alignment/>
    </xf>
    <xf numFmtId="38" fontId="8" fillId="0" borderId="16" xfId="0" applyNumberFormat="1" applyFont="1" applyFill="1" applyBorder="1" applyAlignment="1">
      <alignment/>
    </xf>
    <xf numFmtId="38" fontId="7" fillId="0" borderId="16" xfId="0" applyNumberFormat="1" applyFont="1" applyFill="1" applyBorder="1" applyAlignment="1">
      <alignment/>
    </xf>
    <xf numFmtId="186" fontId="7" fillId="0" borderId="16" xfId="0" applyNumberFormat="1" applyFont="1" applyFill="1" applyBorder="1" applyAlignment="1">
      <alignment/>
    </xf>
    <xf numFmtId="0" fontId="7" fillId="0" borderId="16" xfId="0" applyFont="1" applyFill="1" applyBorder="1" applyAlignment="1">
      <alignment horizontal="center"/>
    </xf>
    <xf numFmtId="0" fontId="9" fillId="0" borderId="17" xfId="0" applyFont="1" applyFill="1" applyBorder="1" applyAlignment="1">
      <alignment/>
    </xf>
    <xf numFmtId="38" fontId="7" fillId="0" borderId="17" xfId="0" applyNumberFormat="1" applyFont="1" applyFill="1" applyBorder="1" applyAlignment="1">
      <alignment/>
    </xf>
    <xf numFmtId="0" fontId="9" fillId="0" borderId="18" xfId="0" applyFont="1" applyFill="1" applyBorder="1" applyAlignment="1">
      <alignment/>
    </xf>
    <xf numFmtId="186" fontId="7" fillId="0" borderId="17" xfId="0" applyNumberFormat="1" applyFont="1" applyFill="1" applyBorder="1" applyAlignment="1">
      <alignment/>
    </xf>
    <xf numFmtId="0" fontId="8" fillId="0" borderId="15" xfId="0" applyFont="1" applyFill="1" applyBorder="1" applyAlignment="1" applyProtection="1">
      <alignment/>
      <protection/>
    </xf>
    <xf numFmtId="38" fontId="8" fillId="0" borderId="16" xfId="0" applyNumberFormat="1" applyFont="1" applyFill="1" applyBorder="1" applyAlignment="1" applyProtection="1">
      <alignment/>
      <protection/>
    </xf>
    <xf numFmtId="0" fontId="0" fillId="0" borderId="17" xfId="0" applyFill="1" applyBorder="1" applyAlignment="1" applyProtection="1">
      <alignment/>
      <protection/>
    </xf>
    <xf numFmtId="0" fontId="0" fillId="0" borderId="18" xfId="0" applyFill="1" applyBorder="1" applyAlignment="1" applyProtection="1">
      <alignment/>
      <protection/>
    </xf>
    <xf numFmtId="0" fontId="0" fillId="0" borderId="19" xfId="0" applyFill="1" applyBorder="1" applyAlignment="1" applyProtection="1">
      <alignment/>
      <protection/>
    </xf>
    <xf numFmtId="0" fontId="7" fillId="0" borderId="15" xfId="0" applyFont="1" applyFill="1" applyBorder="1" applyAlignment="1" applyProtection="1">
      <alignment/>
      <protection/>
    </xf>
    <xf numFmtId="0" fontId="7" fillId="0" borderId="16" xfId="0" applyFont="1" applyFill="1" applyBorder="1" applyAlignment="1" applyProtection="1">
      <alignment horizontal="center"/>
      <protection/>
    </xf>
    <xf numFmtId="0" fontId="1" fillId="0" borderId="17" xfId="0" applyFont="1" applyFill="1" applyBorder="1" applyAlignment="1" applyProtection="1">
      <alignment/>
      <protection/>
    </xf>
    <xf numFmtId="0" fontId="1" fillId="0" borderId="17" xfId="0" applyFont="1" applyFill="1" applyBorder="1" applyAlignment="1" applyProtection="1">
      <alignment/>
      <protection/>
    </xf>
    <xf numFmtId="0" fontId="1" fillId="0" borderId="18" xfId="0" applyFont="1" applyFill="1" applyBorder="1" applyAlignment="1" applyProtection="1">
      <alignment/>
      <protection/>
    </xf>
    <xf numFmtId="38" fontId="7" fillId="0" borderId="16" xfId="0" applyNumberFormat="1" applyFont="1" applyFill="1" applyBorder="1" applyAlignment="1" applyProtection="1">
      <alignment/>
      <protection/>
    </xf>
    <xf numFmtId="38" fontId="1" fillId="0" borderId="17" xfId="0" applyNumberFormat="1" applyFont="1" applyFill="1" applyBorder="1" applyAlignment="1" applyProtection="1">
      <alignment/>
      <protection/>
    </xf>
    <xf numFmtId="0" fontId="0" fillId="0" borderId="20" xfId="0" applyFill="1" applyBorder="1" applyAlignment="1">
      <alignment/>
    </xf>
    <xf numFmtId="0" fontId="0" fillId="0" borderId="21" xfId="0" applyFill="1" applyBorder="1" applyAlignment="1">
      <alignment/>
    </xf>
    <xf numFmtId="38" fontId="1" fillId="0" borderId="22" xfId="0" applyNumberFormat="1" applyFont="1" applyFill="1" applyBorder="1" applyAlignment="1" applyProtection="1">
      <alignment/>
      <protection/>
    </xf>
    <xf numFmtId="0" fontId="1" fillId="0" borderId="23" xfId="0" applyFont="1" applyFill="1" applyBorder="1" applyAlignment="1" applyProtection="1">
      <alignment/>
      <protection/>
    </xf>
    <xf numFmtId="0" fontId="0" fillId="0" borderId="24" xfId="0" applyFill="1" applyBorder="1" applyAlignment="1" applyProtection="1">
      <alignment/>
      <protection/>
    </xf>
    <xf numFmtId="0" fontId="0" fillId="0" borderId="0" xfId="0" applyFill="1" applyBorder="1" applyAlignment="1">
      <alignment/>
    </xf>
    <xf numFmtId="38" fontId="1" fillId="0" borderId="0" xfId="0" applyNumberFormat="1" applyFont="1" applyFill="1" applyBorder="1" applyAlignment="1" applyProtection="1">
      <alignment/>
      <protection/>
    </xf>
    <xf numFmtId="0" fontId="1" fillId="0" borderId="0" xfId="0" applyFont="1" applyFill="1" applyBorder="1" applyAlignment="1" applyProtection="1">
      <alignment/>
      <protection/>
    </xf>
    <xf numFmtId="0" fontId="0" fillId="0" borderId="0" xfId="0" applyFill="1" applyBorder="1" applyAlignment="1" applyProtection="1">
      <alignment/>
      <protection/>
    </xf>
    <xf numFmtId="38" fontId="8" fillId="34" borderId="16" xfId="0" applyNumberFormat="1" applyFont="1" applyFill="1" applyBorder="1" applyAlignment="1" applyProtection="1">
      <alignment/>
      <protection locked="0"/>
    </xf>
    <xf numFmtId="186" fontId="8" fillId="34" borderId="16" xfId="0" applyNumberFormat="1" applyFont="1" applyFill="1" applyBorder="1" applyAlignment="1" applyProtection="1">
      <alignment/>
      <protection locked="0"/>
    </xf>
    <xf numFmtId="38" fontId="8" fillId="35" borderId="16" xfId="0" applyNumberFormat="1" applyFont="1" applyFill="1" applyBorder="1" applyAlignment="1" applyProtection="1">
      <alignment/>
      <protection locked="0"/>
    </xf>
    <xf numFmtId="186" fontId="8" fillId="35" borderId="16" xfId="0" applyNumberFormat="1" applyFont="1" applyFill="1" applyBorder="1" applyAlignment="1" applyProtection="1">
      <alignment/>
      <protection locked="0"/>
    </xf>
    <xf numFmtId="0" fontId="0" fillId="0" borderId="0" xfId="0" applyFont="1" applyAlignment="1">
      <alignment/>
    </xf>
    <xf numFmtId="0" fontId="0" fillId="33" borderId="0" xfId="0" applyFont="1" applyFill="1" applyAlignment="1">
      <alignment/>
    </xf>
    <xf numFmtId="0" fontId="11" fillId="33" borderId="0" xfId="0"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J40"/>
  <sheetViews>
    <sheetView tabSelected="1" zoomScalePageLayoutView="0" workbookViewId="0" topLeftCell="A1">
      <selection activeCell="D9" sqref="D9"/>
    </sheetView>
  </sheetViews>
  <sheetFormatPr defaultColWidth="9.140625" defaultRowHeight="12.75"/>
  <cols>
    <col min="1" max="1" width="10.421875" style="1" customWidth="1"/>
    <col min="2" max="2" width="45.8515625" style="1" customWidth="1"/>
    <col min="3" max="3" width="11.00390625" style="1" hidden="1" customWidth="1"/>
    <col min="4" max="4" width="11.00390625" style="1" customWidth="1"/>
    <col min="5" max="5" width="11.7109375" style="1" customWidth="1"/>
    <col min="6" max="6" width="9.140625" style="1" customWidth="1"/>
    <col min="7" max="7" width="76.421875" style="1" customWidth="1"/>
    <col min="8" max="16384" width="9.140625" style="1" customWidth="1"/>
  </cols>
  <sheetData>
    <row r="2" spans="4:5" ht="12.75">
      <c r="D2" s="8" t="s">
        <v>8</v>
      </c>
      <c r="E2" s="9">
        <v>3.281</v>
      </c>
    </row>
    <row r="4" spans="2:7" ht="15.75">
      <c r="B4" s="2"/>
      <c r="C4" s="3"/>
      <c r="D4" s="3"/>
      <c r="E4" s="3"/>
      <c r="F4" s="3"/>
      <c r="G4" s="3"/>
    </row>
    <row r="6" spans="2:7" ht="15.75">
      <c r="B6" s="67" t="s">
        <v>9</v>
      </c>
      <c r="C6" s="67"/>
      <c r="D6" s="67"/>
      <c r="E6" s="67"/>
      <c r="F6" s="67"/>
      <c r="G6" s="67"/>
    </row>
    <row r="7" ht="13.5" thickBot="1"/>
    <row r="8" spans="2:10" ht="15">
      <c r="B8" s="11" t="s">
        <v>10</v>
      </c>
      <c r="C8" s="12" t="s">
        <v>0</v>
      </c>
      <c r="D8" s="12" t="s">
        <v>11</v>
      </c>
      <c r="E8" s="13"/>
      <c r="F8" s="14"/>
      <c r="G8" s="15"/>
      <c r="H8" s="4"/>
      <c r="I8" s="4"/>
      <c r="J8" s="4"/>
    </row>
    <row r="9" spans="1:10" ht="14.25">
      <c r="A9" s="6">
        <f>ROUNDDOWN(IF((((D19-((D22*100)+(D23*50)))/25)&lt;0),0,((D19-((D22*100)+(D23*50)))/25)),0)</f>
        <v>0</v>
      </c>
      <c r="B9" s="16" t="s">
        <v>12</v>
      </c>
      <c r="C9" s="61">
        <v>0</v>
      </c>
      <c r="D9" s="62">
        <v>0</v>
      </c>
      <c r="E9" s="19"/>
      <c r="F9" s="20"/>
      <c r="G9" s="21"/>
      <c r="I9" s="4"/>
      <c r="J9" s="4"/>
    </row>
    <row r="10" spans="1:7" ht="14.25">
      <c r="A10" s="6">
        <f>IF((D19-((D22*100)+(D23*50)))&gt;0,1,0)</f>
        <v>0</v>
      </c>
      <c r="B10" s="16" t="s">
        <v>13</v>
      </c>
      <c r="C10" s="61">
        <v>0</v>
      </c>
      <c r="D10" s="62">
        <v>0</v>
      </c>
      <c r="E10" s="19"/>
      <c r="F10" s="20"/>
      <c r="G10" s="21"/>
    </row>
    <row r="11" spans="1:7" ht="14.25">
      <c r="A11" s="6"/>
      <c r="B11" s="22" t="s">
        <v>14</v>
      </c>
      <c r="C11" s="23">
        <f>C9*C10</f>
        <v>0</v>
      </c>
      <c r="D11" s="24">
        <f>D9*D10</f>
        <v>0</v>
      </c>
      <c r="E11" s="19"/>
      <c r="F11" s="20"/>
      <c r="G11" s="21"/>
    </row>
    <row r="12" spans="2:7" ht="14.25">
      <c r="B12" s="16"/>
      <c r="C12" s="25"/>
      <c r="D12" s="26"/>
      <c r="E12" s="19"/>
      <c r="F12" s="20"/>
      <c r="G12" s="21"/>
    </row>
    <row r="13" spans="2:7" ht="15">
      <c r="B13" s="27" t="s">
        <v>15</v>
      </c>
      <c r="C13" s="25"/>
      <c r="D13" s="26"/>
      <c r="E13" s="19"/>
      <c r="F13" s="20"/>
      <c r="G13" s="21"/>
    </row>
    <row r="14" spans="2:9" ht="14.25">
      <c r="B14" s="16" t="s">
        <v>16</v>
      </c>
      <c r="C14" s="63">
        <v>0</v>
      </c>
      <c r="D14" s="64">
        <v>0</v>
      </c>
      <c r="E14" s="28" t="s">
        <v>18</v>
      </c>
      <c r="F14" s="29"/>
      <c r="G14" s="30"/>
      <c r="H14" s="5"/>
      <c r="I14" s="5"/>
    </row>
    <row r="15" spans="2:9" ht="14.25">
      <c r="B15" s="16" t="s">
        <v>17</v>
      </c>
      <c r="C15" s="63">
        <v>0</v>
      </c>
      <c r="D15" s="64">
        <v>0</v>
      </c>
      <c r="E15" s="31" t="s">
        <v>19</v>
      </c>
      <c r="F15" s="29"/>
      <c r="G15" s="30"/>
      <c r="H15" s="5"/>
      <c r="I15" s="5"/>
    </row>
    <row r="16" spans="2:7" ht="14.25">
      <c r="B16" s="16"/>
      <c r="C16" s="25"/>
      <c r="D16" s="26"/>
      <c r="E16" s="28"/>
      <c r="F16" s="20"/>
      <c r="G16" s="21"/>
    </row>
    <row r="17" spans="2:7" ht="14.25">
      <c r="B17" s="16" t="s">
        <v>20</v>
      </c>
      <c r="C17" s="32">
        <f>ROUND(((2*(C10-(C14*2)))+(2*(C9-(C14*2))))*1.1,0)</f>
        <v>0</v>
      </c>
      <c r="D17" s="26">
        <f>ROUND(((2*(D10-(D14*2)))+(2*(D9-(D14*2))))*1.1,1)</f>
        <v>0</v>
      </c>
      <c r="E17" s="19"/>
      <c r="F17" s="20"/>
      <c r="G17" s="21"/>
    </row>
    <row r="18" spans="2:7" ht="14.25">
      <c r="B18" s="16" t="s">
        <v>21</v>
      </c>
      <c r="C18" s="32">
        <f>ROUND(IF(C15&lt;=0,0,(((C10-((C14*2)+(C15*2)))*(ROUND(((C9-((C14*2)+(C15*2)))/C15),0)+1)+(((C9-((C14*2)+(C15*2)))/C15)*C15))*1.1)),0)</f>
        <v>0</v>
      </c>
      <c r="D18" s="26">
        <f>ROUND(IF(D15&lt;=0,0,(((D10-((D14*2)+(D15*2)))*(ROUND(((D9-((D14*2)+(D15*2)))/D15),0)+1)+(((D9-((D14*2)+(D15*2)))/D15)*D15))*1.1)),1)</f>
        <v>0</v>
      </c>
      <c r="E18" s="19"/>
      <c r="F18" s="20"/>
      <c r="G18" s="21"/>
    </row>
    <row r="19" spans="2:7" ht="15">
      <c r="B19" s="27" t="s">
        <v>22</v>
      </c>
      <c r="C19" s="33">
        <f>SUM(C17:C18)</f>
        <v>0</v>
      </c>
      <c r="D19" s="34">
        <f>SUM(D17:D18)</f>
        <v>0</v>
      </c>
      <c r="E19" s="19"/>
      <c r="F19" s="20"/>
      <c r="G19" s="21"/>
    </row>
    <row r="20" spans="2:7" ht="14.25">
      <c r="B20" s="16"/>
      <c r="C20" s="25"/>
      <c r="D20" s="25"/>
      <c r="E20" s="19"/>
      <c r="F20" s="20"/>
      <c r="G20" s="21"/>
    </row>
    <row r="21" spans="2:7" ht="15" hidden="1">
      <c r="B21" s="27" t="s">
        <v>1</v>
      </c>
      <c r="C21" s="35" t="s">
        <v>2</v>
      </c>
      <c r="D21" s="35" t="s">
        <v>2</v>
      </c>
      <c r="E21" s="36" t="str">
        <f>IF(E22&lt;0,"Total Feet Remaining To Order","Excess Feet Over Total")</f>
        <v>Excess Feet Over Total</v>
      </c>
      <c r="F21" s="20"/>
      <c r="G21" s="21"/>
    </row>
    <row r="22" spans="2:7" ht="15" hidden="1">
      <c r="B22" s="16" t="s">
        <v>4</v>
      </c>
      <c r="C22" s="63">
        <v>0</v>
      </c>
      <c r="D22" s="63">
        <v>0</v>
      </c>
      <c r="E22" s="37">
        <f>(C22*100)+(C23*50)+(C24*25)+(C25*10)-C19</f>
        <v>0</v>
      </c>
      <c r="F22" s="38" t="s">
        <v>0</v>
      </c>
      <c r="G22" s="21"/>
    </row>
    <row r="23" spans="2:7" ht="14.25" hidden="1">
      <c r="B23" s="16" t="s">
        <v>5</v>
      </c>
      <c r="C23" s="63">
        <v>0</v>
      </c>
      <c r="D23" s="63">
        <v>0</v>
      </c>
      <c r="E23" s="36" t="str">
        <f>IF(E24&lt;0,"Total Meters Remaining To Order","Excess Meters Over Total")</f>
        <v>Excess Meters Over Total</v>
      </c>
      <c r="F23" s="20"/>
      <c r="G23" s="21"/>
    </row>
    <row r="24" spans="2:7" ht="15" hidden="1">
      <c r="B24" s="16" t="s">
        <v>6</v>
      </c>
      <c r="C24" s="63">
        <v>0</v>
      </c>
      <c r="D24" s="63">
        <v>0</v>
      </c>
      <c r="E24" s="39">
        <f>((D22*100)+(D23*50)+(D24*25)+(D25*10))/$E$2-D19</f>
        <v>0</v>
      </c>
      <c r="F24" s="38" t="s">
        <v>3</v>
      </c>
      <c r="G24" s="21"/>
    </row>
    <row r="25" spans="2:7" ht="14.25" hidden="1">
      <c r="B25" s="16" t="s">
        <v>7</v>
      </c>
      <c r="C25" s="63">
        <v>0</v>
      </c>
      <c r="D25" s="63">
        <v>0</v>
      </c>
      <c r="E25" s="19"/>
      <c r="F25" s="20"/>
      <c r="G25" s="21"/>
    </row>
    <row r="26" spans="2:7" ht="14.25">
      <c r="B26" s="40"/>
      <c r="C26" s="41"/>
      <c r="D26" s="41"/>
      <c r="E26" s="42"/>
      <c r="F26" s="43"/>
      <c r="G26" s="44"/>
    </row>
    <row r="27" spans="2:7" ht="15">
      <c r="B27" s="45" t="s">
        <v>23</v>
      </c>
      <c r="C27" s="46"/>
      <c r="D27" s="46"/>
      <c r="E27" s="42"/>
      <c r="F27" s="43"/>
      <c r="G27" s="44"/>
    </row>
    <row r="28" spans="2:7" ht="14.25">
      <c r="B28" s="40" t="s">
        <v>24</v>
      </c>
      <c r="C28" s="17">
        <v>2</v>
      </c>
      <c r="D28" s="18">
        <v>0.6</v>
      </c>
      <c r="E28" s="47" t="s">
        <v>25</v>
      </c>
      <c r="F28" s="43"/>
      <c r="G28" s="44"/>
    </row>
    <row r="29" spans="2:7" ht="14.25">
      <c r="B29" s="40" t="s">
        <v>26</v>
      </c>
      <c r="C29" s="41">
        <f>IF(C19=0,0,ROUNDUP(C19/C28,0)+1)</f>
        <v>0</v>
      </c>
      <c r="D29" s="41">
        <f>IF(D19=0,0,ROUNDUP(D19/D28,0)+1)</f>
        <v>0</v>
      </c>
      <c r="E29" s="48"/>
      <c r="F29" s="49"/>
      <c r="G29" s="44"/>
    </row>
    <row r="30" spans="2:7" ht="15">
      <c r="B30" s="40" t="s">
        <v>27</v>
      </c>
      <c r="C30" s="50">
        <f>ROUNDUP(C29/50,0)</f>
        <v>0</v>
      </c>
      <c r="D30" s="50">
        <f>ROUNDUP(D29/50,0)</f>
        <v>0</v>
      </c>
      <c r="E30" s="51"/>
      <c r="F30" s="49"/>
      <c r="G30" s="44"/>
    </row>
    <row r="31" spans="2:7" ht="13.5" thickBot="1">
      <c r="B31" s="52"/>
      <c r="C31" s="53"/>
      <c r="D31" s="53"/>
      <c r="E31" s="54"/>
      <c r="F31" s="55"/>
      <c r="G31" s="56"/>
    </row>
    <row r="32" spans="2:7" ht="12.75">
      <c r="B32" s="57"/>
      <c r="C32" s="57"/>
      <c r="D32" s="57"/>
      <c r="E32" s="58"/>
      <c r="F32" s="59"/>
      <c r="G32" s="60"/>
    </row>
    <row r="33" ht="12.75">
      <c r="B33" s="66" t="s">
        <v>28</v>
      </c>
    </row>
    <row r="34" ht="12.75">
      <c r="B34" s="66"/>
    </row>
    <row r="35" ht="12.75">
      <c r="B35" s="7"/>
    </row>
    <row r="36" ht="12.75">
      <c r="B36" s="10" t="s">
        <v>29</v>
      </c>
    </row>
    <row r="37" ht="12.75">
      <c r="B37" s="66" t="s">
        <v>30</v>
      </c>
    </row>
    <row r="38" ht="12.75">
      <c r="B38" s="65" t="s">
        <v>32</v>
      </c>
    </row>
    <row r="39" ht="12.75">
      <c r="B39" s="65" t="s">
        <v>31</v>
      </c>
    </row>
    <row r="40" ht="12.75">
      <c r="B40" s="65"/>
    </row>
  </sheetData>
  <sheetProtection password="894B" sheet="1" objects="1" scenarios="1" selectLockedCells="1"/>
  <mergeCells count="1">
    <mergeCell ref="B6:G6"/>
  </mergeCells>
  <dataValidations count="6">
    <dataValidation type="decimal" allowBlank="1" showInputMessage="1" showErrorMessage="1" errorTitle="Invalid Data Entry" error="A positive number is required for the Cable Calculator to produce accurate results (input value is limited to half of the room's width or length, whichever is less)." sqref="C14:D14">
      <formula1>0</formula1>
      <formula2>MIN(C9:C10)/2</formula2>
    </dataValidation>
    <dataValidation type="decimal" allowBlank="1" showInputMessage="1" showErrorMessage="1" errorTitle="Invalid Data Entry" error="A positive number is required for the Cable Calculator to produce accurate results (input value is limited to half of the shortest distance between the parallel width or the parallel length segments of the perimeter cable)." sqref="C15:D15">
      <formula1>0</formula1>
      <formula2>(MIN(C9:C10)-C14*2)/2</formula2>
    </dataValidation>
    <dataValidation type="decimal" showInputMessage="1" showErrorMessage="1" errorTitle="Invalid Data Entry" error="The input value for J-clip spacing is restricted to a minimum of 1' and a maximum of 10' (or the total feet of cable required, if such total is less than 10').  The default value is 2'." sqref="C28">
      <formula1>IF(C19=0,2,1)</formula1>
      <formula2>IF(C19=0,2,MIN(C19,10))</formula2>
    </dataValidation>
    <dataValidation type="decimal" showInputMessage="1" showErrorMessage="1" errorTitle="Invalid Data Entry" error="The input value for J-clip spacing is restricted to a minimum of 0.3 m and a maximum of 3 m (or the total meters of cable required, if such total is less than 3 m).  The default value is 0.6 m." sqref="D28">
      <formula1>IF(D19=0,0.6,0.3)</formula1>
      <formula2>IF(D19=0,0.6,MIN(D19,3))</formula2>
    </dataValidation>
    <dataValidation type="decimal" allowBlank="1" showInputMessage="1" showErrorMessage="1" errorTitle="Invalid Data Entry" error="A positive number is required for the Cable Calculator to produce accurate results (input value is limited to a maximum of 10,000)." sqref="C9:D10">
      <formula1>0</formula1>
      <formula2>10000</formula2>
    </dataValidation>
    <dataValidation type="decimal" allowBlank="1" showInputMessage="1" showErrorMessage="1" errorTitle="Invalid Data Entry" error="A positive number is required for the Cable Calculator to produce accurate results (input value is limited to a maximum of 100,000)." sqref="C22:D25">
      <formula1>0</formula1>
      <formula2>100000</formula2>
    </dataValidation>
  </dataValidations>
  <printOptions/>
  <pageMargins left="0.25" right="0.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Lane Enterprises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PROTECHKI.RU</dc:creator>
  <cp:keywords/>
  <dc:description/>
  <cp:lastModifiedBy>user</cp:lastModifiedBy>
  <cp:lastPrinted>2005-04-04T19:48:48Z</cp:lastPrinted>
  <dcterms:created xsi:type="dcterms:W3CDTF">2004-06-15T21:41:04Z</dcterms:created>
  <dcterms:modified xsi:type="dcterms:W3CDTF">2013-09-24T09:10:34Z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-878030273</vt:i4>
  </property>
  <property fmtid="{D5CDD505-2E9C-101B-9397-08002B2CF9AE}" pid="3" name="_EmailSubject">
    <vt:lpwstr>[Fwd: Cable Calculator]]</vt:lpwstr>
  </property>
  <property fmtid="{D5CDD505-2E9C-101B-9397-08002B2CF9AE}" pid="4" name="_AuthorEmail">
    <vt:lpwstr>jwwhitham@rletech.com</vt:lpwstr>
  </property>
  <property fmtid="{D5CDD505-2E9C-101B-9397-08002B2CF9AE}" pid="5" name="_AuthorEmailDisplayName">
    <vt:lpwstr>Jeff Whitham</vt:lpwstr>
  </property>
  <property fmtid="{D5CDD505-2E9C-101B-9397-08002B2CF9AE}" pid="6" name="_PreviousAdHocReviewCycleID">
    <vt:i4>-1920306635</vt:i4>
  </property>
  <property fmtid="{D5CDD505-2E9C-101B-9397-08002B2CF9AE}" pid="7" name="_ReviewingToolsShownOnce">
    <vt:lpwstr/>
  </property>
</Properties>
</file>